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ESTAÇÃO DE CONTAS\Portal da Transparencia\8-Financeiro\Relatório comparativo de recursos recebidos, gastos e devolvidos ao Poder Público\"/>
    </mc:Choice>
  </mc:AlternateContent>
  <xr:revisionPtr revIDLastSave="0" documentId="8_{21CB0F1D-9D40-44B0-BC87-A3FDF3FDB997}" xr6:coauthVersionLast="47" xr6:coauthVersionMax="47" xr10:uidLastSave="{00000000-0000-0000-0000-000000000000}"/>
  <bookViews>
    <workbookView xWindow="-120" yWindow="-120" windowWidth="24240" windowHeight="13020" xr2:uid="{96EE15C4-A239-45EC-B505-F47AFCF83357}"/>
  </bookViews>
  <sheets>
    <sheet name="09_2025" sheetId="1" r:id="rId1"/>
  </sheets>
  <definedNames>
    <definedName name="_xlnm.Print_Area" localSheetId="0">'09_2025'!$A$1:$B$124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1" l="1"/>
  <c r="B102" i="1"/>
  <c r="B95" i="1"/>
  <c r="B89" i="1"/>
  <c r="B78" i="1"/>
  <c r="B77" i="1"/>
  <c r="B75" i="1"/>
  <c r="B74" i="1"/>
  <c r="B73" i="1"/>
  <c r="B70" i="1"/>
  <c r="B69" i="1"/>
  <c r="B68" i="1"/>
  <c r="B82" i="1" s="1"/>
  <c r="B90" i="1" s="1"/>
  <c r="B62" i="1"/>
  <c r="B60" i="1" s="1"/>
  <c r="B64" i="1" s="1"/>
  <c r="B61" i="1"/>
  <c r="B54" i="1"/>
  <c r="B49" i="1"/>
  <c r="B47" i="1"/>
  <c r="B55" i="1" s="1"/>
  <c r="B53" i="1" s="1"/>
  <c r="B57" i="1" s="1"/>
  <c r="B46" i="1"/>
  <c r="B44" i="1"/>
  <c r="B40" i="1"/>
  <c r="B37" i="1"/>
  <c r="B101" i="1" s="1"/>
  <c r="B36" i="1"/>
  <c r="B100" i="1" s="1"/>
  <c r="B99" i="1" s="1"/>
  <c r="B29" i="1"/>
  <c r="B26" i="1"/>
  <c r="B32" i="1" s="1"/>
  <c r="B35" i="1" l="1"/>
  <c r="B50" i="1" s="1"/>
  <c r="B105" i="1" s="1"/>
</calcChain>
</file>

<file path=xl/sharedStrings.xml><?xml version="1.0" encoding="utf-8"?>
<sst xmlns="http://schemas.openxmlformats.org/spreadsheetml/2006/main" count="104" uniqueCount="104">
  <si>
    <t>\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</si>
  <si>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</si>
  <si>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- 4ª Edição -  2024 - Item 9.1/Financeiro</t>
  </si>
  <si>
    <t>NOME DO ÓRGÃO PÚBLICO/CONTRATANTE: SECRETARIA DE ESTADO DA SAÚDE - GOIAS</t>
  </si>
  <si>
    <t>CNPJ:  02.529.964/0001-57</t>
  </si>
  <si>
    <t>NOME DA ORGANIZAÇÃO SOCIAL/CONTRATADA: FUNDAÇÃO PIO XII</t>
  </si>
  <si>
    <t>CNPJ: 49.150.352/0046-14</t>
  </si>
  <si>
    <t>NOME DA UNIDADE GERIDA: CORA – COMPLEXO ONCOLÓGICO DE REFERÊNCIA DO ESTADO DE GOIÁS</t>
  </si>
  <si>
    <t>CNPJ: 02.529.964/0038-49</t>
  </si>
  <si>
    <t>CONTRATO DE GESTÃO/ADITIVO Nº:   003/2022 SES/GO              4° TERMO ADITIVO</t>
  </si>
  <si>
    <t>VIGÊNCIA DO CONTRATO DE GESTÃO/TERMO ADITIVO:      INÍCIO 28/12/2022      E      TÉRMINO  27/12/2034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</si>
  <si>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</si>
  <si>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</si>
  <si>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</si>
  <si>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Competência: 09/2025</t>
  </si>
  <si>
    <t>Em Reais</t>
  </si>
  <si>
    <t xml:space="preserve">1. SALDO BANCÁRIO ANTERIOR  </t>
  </si>
  <si>
    <t>1.1 Caixa</t>
  </si>
  <si>
    <t>1.2 Banco Conta Movimento - CUSTEIO  e INVESTIMENTO</t>
  </si>
  <si>
    <t>1.2.1 CEF C/C 579393185-2 CUSTEIO</t>
  </si>
  <si>
    <t>1.2.2 CEF C/C 579393187-9 FUNDO DE PROV RESCISÕES TRABALHISTAS E AÇÕES JUDICIAIS 3% VLR</t>
  </si>
  <si>
    <t>1.3 Aplicações Financeiras - CUSTEIO e INVESTIMENTO</t>
  </si>
  <si>
    <t>1.3.1 CEF – APLIC 579393185-2 CUSTEIO</t>
  </si>
  <si>
    <t>1.3.2 CEF – APLIC 579393187-9 FUNDO DE PROV RESCISÕES TRABALHISTAS E AÇÕES JUDICIAIS 3% VLR</t>
  </si>
  <si>
    <t>SALDO ANTERIOR (soma= 1.1+1.2+1.3)</t>
  </si>
  <si>
    <t>2.ENTRADAS DE RECURSOS FINANCEIROS</t>
  </si>
  <si>
    <t xml:space="preserve">2.1 Repasse - CUSTEIO   </t>
  </si>
  <si>
    <t>2.1.1 CEF C/C 579393185-2 CUSTEIO</t>
  </si>
  <si>
    <t>2.1.2 CEF C/C 579393187-9 FUNDO DE PROV RESCISÕES TRABALHISTAS E AÇÕES JUDICIAIS 3% VLR</t>
  </si>
  <si>
    <t>2.1.3 CEF C/C 579393185-2 CUSTEIO – REEMBOLSO DE VALORES *</t>
  </si>
  <si>
    <t xml:space="preserve">2.2 Repasse - INVESTIMENTO  </t>
  </si>
  <si>
    <t>2.3 Rendimento sobre Aplicação Financeiras - CUSTEIO</t>
  </si>
  <si>
    <t>2.3.1 CEF - APLIC 579393185-2 CUSTEIO</t>
  </si>
  <si>
    <t>2.3.2 CEF - APLIC 579393187-9 FUNDO DE PROV RESCISÕES TRABALHISTAS E AÇÕES JUDICIAIS 3% VLR</t>
  </si>
  <si>
    <t>2.4 Rendimento sobre Aplicação Financeiras - INVESTIMENTO</t>
  </si>
  <si>
    <t>2.5 Outras entradas - Reembolsos/Contratação de empréstimo</t>
  </si>
  <si>
    <t>2.5.1 Contratação de Empréstimo</t>
  </si>
  <si>
    <t>2.5.2 Estorno de pagamento</t>
  </si>
  <si>
    <t>2.5.3 Ressarcimento</t>
  </si>
  <si>
    <t>2.5.4 Reembolso Judicial</t>
  </si>
  <si>
    <t>2.5.5 Reembolso de Valores</t>
  </si>
  <si>
    <t>TOTAL DE ENTRADAS (soma=2.1+2.2+2.3+2.4+2.5)</t>
  </si>
  <si>
    <t>3. RESGATE APLICAÇÃO FINANCEIRA</t>
  </si>
  <si>
    <t xml:space="preserve">3.1 Resgate Aplicação -  CUSTEIO  </t>
  </si>
  <si>
    <t>3.1.1 CEF APLIC 579393185-2 CUSTEIO</t>
  </si>
  <si>
    <t>3.1.2 CEF APLIC  579393187-9 FUNDO DE PROV RESCISÕES TRABALHISTAS E AÇÕES JUDICIAIS 3% VLR</t>
  </si>
  <si>
    <t xml:space="preserve">3.2 Resgate Aplicação - INVESTIMENTO  </t>
  </si>
  <si>
    <t>TOTAL DOS RESGATES (soma=3.1+3.2)</t>
  </si>
  <si>
    <t>4. APLICAÇÃO FINANCEIRA</t>
  </si>
  <si>
    <t>4.1 Aplicação Financeira -  CUSTEIO</t>
  </si>
  <si>
    <t>4.1.1 CEF APLIC 579393185-2 CUSTEIO</t>
  </si>
  <si>
    <t>4.1.2 CEF 579393187-9 FUNDO DE PROV RESCISÕES TRABALHISTAS E AÇÕES JUDICIAIS 3% VLR</t>
  </si>
  <si>
    <t>4.2 Aplicação Financeira  - INVESTIMENTO</t>
  </si>
  <si>
    <t>TOTAL DAS APLICAÇÕES FINANCEIRAS (soma=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</si>
  <si>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</si>
  <si>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</si>
  <si>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</si>
  <si>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</si>
  <si>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</si>
  <si>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</si>
  <si>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Impostos,Taxas e Contribuições</t>
  </si>
  <si>
    <t>5.1.6 Encargos Sociais</t>
  </si>
  <si>
    <t>5.1.6.1 Encargos Sobre Folha de Pagamento</t>
  </si>
  <si>
    <t>5.1.6.2 Encargos Sobre Rescisão Trabalhista</t>
  </si>
  <si>
    <t>5.1.7 Despesa Administrativa quando O.S. e unidade gerida se situarem em localidades diversas (Item 12.1.v da Minuta Padrão do Contrato de Gestão – PGE).</t>
  </si>
  <si>
    <t>5.1.8 Outros</t>
  </si>
  <si>
    <t>5.1.8.1 Reembolso Despesa</t>
  </si>
  <si>
    <t>5.1.8.2 Estorno de pagamento</t>
  </si>
  <si>
    <t>5.1.8.3 Reembolso Judicial</t>
  </si>
  <si>
    <t>5.1.8.4 Tarifa Bancária</t>
  </si>
  <si>
    <t>TOTAL DE PAGAMENTOS - CUSTEIO (soma= 5.1.1+5.1.2+5.1.3+5.1.4+5.1.5+5.1.6+5.1.7+5.1.8)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</si>
  <si>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</si>
  <si>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</si>
  <si>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</si>
  <si>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</si>
  <si>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</t>
  </si>
  <si>
    <t>TOTAL DE PAGAMENTOS - INVESTIMENTO</t>
  </si>
  <si>
    <t>TOTAL GERAL DOS PAGAMENTOS (soma= 5.1+5.2)</t>
  </si>
  <si>
    <t>6.VALORES DEVOLVIDOS À CONTRATANTE</t>
  </si>
  <si>
    <t>6.1 Valores Devolvidos à Contratante - CUSTEIO</t>
  </si>
  <si>
    <t>6.2 Valores Devolvidos à Contratante -INVESTIMENTO</t>
  </si>
  <si>
    <t>TOTAL VALORES DEVOLVIDOS (soma=6.1+6.2)</t>
  </si>
  <si>
    <t>7.SALDO BANCÁRIO FINAL EM 30/09/2025</t>
  </si>
  <si>
    <t>7.1 Caixa</t>
  </si>
  <si>
    <t>7.2. Banco Conta Movimento - CUSTEIO E INVESTIMENTO</t>
  </si>
  <si>
    <t>7.2.1 CEF 579393185-2 CUSTEIO</t>
  </si>
  <si>
    <t>7.2.2 CEF 579393187-9 FUNDO DE PROV RESCISÕES TRABALHISTAS E AÇÕES JUDICIAIS 3% VLR</t>
  </si>
  <si>
    <t>7.3 Aplicações Financeiras - CUSTEIO E INVESTIMENTO</t>
  </si>
  <si>
    <t>7.3.1 CEF APLIC 579393185-2 CUSTEIO (VIDE NOTA)</t>
  </si>
  <si>
    <t>7.3.2 CEF APLIC 579393187-9 FUNDO DE PROV RESCISÕES TRABALHISTAS E AÇÕES JUDICIAIS 3% VLR</t>
  </si>
  <si>
    <t>SALDO BANCÁRIO FINAL (soma=7.1+7.2+7.3)</t>
  </si>
  <si>
    <t>Fonte: Extratos bancários e Relatorio SIPEF/BRGAAP.</t>
  </si>
  <si>
    <t>8.INFORMAÇÕES COMPLEMENTARES - GLOSAS</t>
  </si>
  <si>
    <t>8.1 Glosa - residentes cedidos *</t>
  </si>
  <si>
    <t>8.2 Glosa - não cumprimento das metas *</t>
  </si>
  <si>
    <t>8.3 Glosa - Fatura Equatorial *</t>
  </si>
  <si>
    <t>8.4 Glosa – Fatura Saneago *</t>
  </si>
  <si>
    <t>TOTAL DAS GLOSAS</t>
  </si>
  <si>
    <t>*Obs.: Valores de glosas não informados devido ao não recebimento das informações por parte da SES.</t>
  </si>
  <si>
    <t xml:space="preserve">Item 5.1.2 A fatura da Saneago foi paga com recursos do repasse de custeio, enquanto não há alteração de titularidade da unidade consumidora.                                                                                                                                                                                                                     Item 5.1.2 A fatura da Equatorial S/A foi paga com recursos do repasse de custeio, enquanto não há alteração de titularidade da unidade consumidora.                                                                                                                                                                           </t>
  </si>
  <si>
    <t>Alessandro de Assis Gomes</t>
  </si>
  <si>
    <t>Goiânia, 01 de Outubro de 2025.</t>
  </si>
  <si>
    <t>Matrícula 19.087</t>
  </si>
  <si>
    <t>Supervisor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</si>
</sst>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&quot;;&quot;-&quot;* #,##0.00&quot; &quot;;&quot; &quot;* &quot;-&quot;00&quot; &quot;;&quot; &quot;@&quot; &quot;"/>
  </numFmts>
  <fonts count="22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FFFF"/>
      <name val="Liberation Sans"/>
      <family val="2"/>
    </font>
    <font>
      <sz val="10"/>
      <color rgb="FFCC0000"/>
      <name val="Liberation Sans"/>
      <family val="2"/>
    </font>
    <font>
      <sz val="10"/>
      <color rgb="FF000000"/>
      <name val="Liberation Sans1"/>
    </font>
    <font>
      <sz val="11"/>
      <color rgb="FF000000"/>
      <name val="Calibri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theme="1"/>
      <name val="Liberation Sans"/>
      <family val="2"/>
    </font>
    <font>
      <b/>
      <sz val="18"/>
      <color theme="1"/>
      <name val="Liberation Sans"/>
      <family val="2"/>
    </font>
    <font>
      <b/>
      <sz val="12"/>
      <color theme="1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1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Border="0" applyProtection="0"/>
    <xf numFmtId="0" fontId="3" fillId="6" borderId="0"/>
    <xf numFmtId="164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5" fillId="0" borderId="0"/>
    <xf numFmtId="0" fontId="1" fillId="0" borderId="0"/>
    <xf numFmtId="0" fontId="1" fillId="0" borderId="0"/>
    <xf numFmtId="0" fontId="4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10" borderId="3" xfId="0" applyFill="1" applyBorder="1" applyAlignment="1">
      <alignment vertical="center"/>
    </xf>
    <xf numFmtId="4" fontId="0" fillId="10" borderId="3" xfId="0" applyNumberFormat="1" applyFill="1" applyBorder="1" applyAlignment="1">
      <alignment horizontal="right"/>
    </xf>
    <xf numFmtId="0" fontId="0" fillId="10" borderId="3" xfId="0" applyFill="1" applyBorder="1"/>
    <xf numFmtId="4" fontId="17" fillId="10" borderId="3" xfId="0" applyNumberFormat="1" applyFont="1" applyFill="1" applyBorder="1" applyAlignment="1">
      <alignment horizontal="right"/>
    </xf>
    <xf numFmtId="0" fontId="17" fillId="10" borderId="3" xfId="0" applyFont="1" applyFill="1" applyBorder="1"/>
    <xf numFmtId="4" fontId="17" fillId="0" borderId="0" xfId="0" applyNumberFormat="1" applyFont="1" applyAlignment="1">
      <alignment horizontal="right"/>
    </xf>
    <xf numFmtId="0" fontId="17" fillId="0" borderId="0" xfId="0" applyFont="1"/>
    <xf numFmtId="4" fontId="17" fillId="10" borderId="3" xfId="0" applyNumberFormat="1" applyFont="1" applyFill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11" borderId="3" xfId="0" applyFont="1" applyFill="1" applyBorder="1" applyAlignment="1">
      <alignment horizontal="left" vertical="center"/>
    </xf>
    <xf numFmtId="4" fontId="20" fillId="11" borderId="3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20" fillId="0" borderId="3" xfId="0" applyNumberFormat="1" applyFont="1" applyBorder="1" applyAlignment="1">
      <alignment vertical="center" shrinkToFit="1"/>
    </xf>
    <xf numFmtId="4" fontId="20" fillId="0" borderId="3" xfId="0" applyNumberFormat="1" applyFont="1" applyBorder="1" applyAlignment="1">
      <alignment vertical="center"/>
    </xf>
    <xf numFmtId="4" fontId="6" fillId="0" borderId="0" xfId="8" applyNumberFormat="1" applyFont="1" applyFill="1" applyAlignment="1" applyProtection="1">
      <alignment vertical="center"/>
    </xf>
    <xf numFmtId="4" fontId="0" fillId="0" borderId="3" xfId="0" applyNumberFormat="1" applyBorder="1" applyAlignment="1">
      <alignment vertical="center" shrinkToFit="1"/>
    </xf>
    <xf numFmtId="4" fontId="0" fillId="0" borderId="3" xfId="0" applyNumberForma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20" fillId="0" borderId="3" xfId="0" applyFont="1" applyBorder="1" applyAlignment="1">
      <alignment horizontal="left" vertical="center"/>
    </xf>
    <xf numFmtId="4" fontId="20" fillId="0" borderId="3" xfId="8" applyNumberFormat="1" applyFont="1" applyFill="1" applyBorder="1" applyAlignment="1" applyProtection="1">
      <alignment vertical="center"/>
    </xf>
    <xf numFmtId="4" fontId="6" fillId="0" borderId="3" xfId="8" applyNumberFormat="1" applyFont="1" applyFill="1" applyBorder="1" applyAlignment="1" applyProtection="1">
      <alignment vertical="center"/>
    </xf>
    <xf numFmtId="0" fontId="20" fillId="0" borderId="3" xfId="0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3" xfId="0" applyBorder="1" applyAlignment="1">
      <alignment vertical="center" wrapText="1"/>
    </xf>
    <xf numFmtId="4" fontId="21" fillId="0" borderId="3" xfId="0" applyNumberFormat="1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4" fontId="0" fillId="0" borderId="0" xfId="0" applyNumberFormat="1" applyAlignment="1">
      <alignment horizontal="left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10" borderId="3" xfId="0" applyNumberFormat="1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9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0" fontId="20" fillId="12" borderId="3" xfId="0" applyFont="1" applyFill="1" applyBorder="1" applyAlignment="1">
      <alignment vertical="center"/>
    </xf>
    <xf numFmtId="4" fontId="17" fillId="12" borderId="3" xfId="0" applyNumberFormat="1" applyFont="1" applyFill="1" applyBorder="1" applyAlignment="1">
      <alignment vertical="center"/>
    </xf>
    <xf numFmtId="4" fontId="17" fillId="10" borderId="0" xfId="0" applyNumberFormat="1" applyFont="1" applyFill="1" applyAlignment="1">
      <alignment horizontal="right"/>
    </xf>
    <xf numFmtId="0" fontId="0" fillId="10" borderId="0" xfId="0" applyFill="1"/>
    <xf numFmtId="4" fontId="17" fillId="0" borderId="3" xfId="0" applyNumberFormat="1" applyFont="1" applyBorder="1" applyAlignment="1">
      <alignment horizontal="right"/>
    </xf>
    <xf numFmtId="0" fontId="20" fillId="11" borderId="3" xfId="0" applyFont="1" applyFill="1" applyBorder="1" applyAlignment="1">
      <alignment vertical="center"/>
    </xf>
    <xf numFmtId="4" fontId="17" fillId="11" borderId="3" xfId="0" applyNumberFormat="1" applyFont="1" applyFill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4" fontId="19" fillId="11" borderId="3" xfId="0" applyNumberFormat="1" applyFont="1" applyFill="1" applyBorder="1" applyAlignment="1">
      <alignment horizontal="right"/>
    </xf>
    <xf numFmtId="4" fontId="17" fillId="11" borderId="3" xfId="0" applyNumberFormat="1" applyFont="1" applyFill="1" applyBorder="1" applyAlignment="1">
      <alignment horizontal="right"/>
    </xf>
    <xf numFmtId="4" fontId="0" fillId="0" borderId="0" xfId="0" applyNumberFormat="1"/>
    <xf numFmtId="0" fontId="17" fillId="0" borderId="3" xfId="0" applyFont="1" applyBorder="1" applyAlignment="1">
      <alignment vertical="center" wrapText="1"/>
    </xf>
    <xf numFmtId="4" fontId="20" fillId="0" borderId="3" xfId="0" applyNumberFormat="1" applyFont="1" applyBorder="1" applyAlignment="1">
      <alignment horizontal="right"/>
    </xf>
    <xf numFmtId="0" fontId="20" fillId="10" borderId="0" xfId="0" applyFont="1" applyFill="1" applyAlignment="1">
      <alignment horizontal="center" vertical="center"/>
    </xf>
    <xf numFmtId="0" fontId="19" fillId="11" borderId="3" xfId="0" applyFont="1" applyFill="1" applyBorder="1" applyAlignment="1">
      <alignment horizontal="left" vertical="center"/>
    </xf>
    <xf numFmtId="4" fontId="6" fillId="11" borderId="3" xfId="8" applyNumberFormat="1" applyFont="1" applyFill="1" applyBorder="1" applyAlignment="1" applyProtection="1">
      <alignment vertical="center"/>
    </xf>
    <xf numFmtId="0" fontId="20" fillId="11" borderId="3" xfId="0" applyFont="1" applyFill="1" applyBorder="1" applyAlignment="1">
      <alignment vertical="top"/>
    </xf>
    <xf numFmtId="0" fontId="0" fillId="11" borderId="3" xfId="0" applyFill="1" applyBorder="1" applyAlignment="1">
      <alignment vertical="top"/>
    </xf>
    <xf numFmtId="0" fontId="0" fillId="0" borderId="3" xfId="0" applyBorder="1" applyAlignment="1">
      <alignment vertical="top"/>
    </xf>
    <xf numFmtId="4" fontId="20" fillId="11" borderId="3" xfId="8" applyNumberFormat="1" applyFont="1" applyFill="1" applyBorder="1" applyAlignment="1" applyProtection="1">
      <alignment vertical="center"/>
    </xf>
    <xf numFmtId="0" fontId="20" fillId="13" borderId="3" xfId="0" applyFont="1" applyFill="1" applyBorder="1" applyAlignment="1">
      <alignment vertical="top" wrapText="1"/>
    </xf>
    <xf numFmtId="0" fontId="6" fillId="10" borderId="0" xfId="0" applyFont="1" applyFill="1" applyAlignment="1">
      <alignment horizontal="left" vertical="top" wrapText="1"/>
    </xf>
    <xf numFmtId="0" fontId="20" fillId="10" borderId="0" xfId="0" applyFont="1" applyFill="1" applyAlignment="1">
      <alignment horizontal="left" vertical="top"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left" vertical="center"/>
    </xf>
    <xf numFmtId="0" fontId="0" fillId="10" borderId="3" xfId="0" applyFill="1" applyBorder="1" applyAlignment="1">
      <alignment horizontal="left"/>
    </xf>
    <xf numFmtId="0" fontId="18" fillId="10" borderId="3" xfId="0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left"/>
    </xf>
    <xf numFmtId="0" fontId="20" fillId="10" borderId="3" xfId="0" applyFont="1" applyFill="1" applyBorder="1" applyAlignment="1">
      <alignment horizontal="right" vertical="center"/>
    </xf>
    <xf numFmtId="0" fontId="0" fillId="10" borderId="3" xfId="0" applyFill="1" applyBorder="1"/>
  </cellXfs>
  <cellStyles count="21">
    <cellStyle name="Accent" xfId="1" xr:uid="{A804FDD4-4E98-4A22-AAC2-E57DE8550BDA}"/>
    <cellStyle name="Accent 1" xfId="2" xr:uid="{4A8F1900-AF52-4223-927D-C85634051FF3}"/>
    <cellStyle name="Accent 2" xfId="3" xr:uid="{81BC57D8-2F37-429D-87ED-EDDA98C71330}"/>
    <cellStyle name="Accent 3" xfId="4" xr:uid="{CA038A95-D16D-4843-93C3-7D00B04EA55C}"/>
    <cellStyle name="Bad" xfId="5" xr:uid="{D90B7A1C-FCF2-4D54-B802-FA7BE1737B3C}"/>
    <cellStyle name="Default" xfId="6" xr:uid="{54A801F8-ECDA-4B2D-B76F-9C0E059CCF57}"/>
    <cellStyle name="Error" xfId="7" xr:uid="{CC27AD80-E779-418E-BD5C-EBC97A03A391}"/>
    <cellStyle name="Excel Built-in Comma" xfId="8" xr:uid="{4AE609FD-19A6-4561-ABF1-A0B02E50982C}"/>
    <cellStyle name="Footnote" xfId="9" xr:uid="{C34B30CF-DBDC-47D5-8EA5-A4480E7A8EB2}"/>
    <cellStyle name="Good" xfId="10" xr:uid="{FE3CE3F0-7BE9-4458-94FE-A766351CA172}"/>
    <cellStyle name="Heading" xfId="11" xr:uid="{DA4C6088-AA5E-4A29-ADAB-1A06CCF698E1}"/>
    <cellStyle name="Heading 1" xfId="12" xr:uid="{B602B33B-83AA-4844-BD6B-E460832FEDEE}"/>
    <cellStyle name="Heading 2" xfId="13" xr:uid="{15239FFD-C4AF-4254-AFA3-783BE09FB4D3}"/>
    <cellStyle name="Hyperlink" xfId="14" xr:uid="{4BDCEE6B-5034-42EE-B118-4183083C0B7E}"/>
    <cellStyle name="Neutral" xfId="15" xr:uid="{E8B9DB54-CDA3-45D9-856B-9659C70EE130}"/>
    <cellStyle name="Normal" xfId="0" builtinId="0" customBuiltin="1"/>
    <cellStyle name="Note" xfId="16" xr:uid="{BB1AC3B2-D854-42F6-B737-457412271863}"/>
    <cellStyle name="Result" xfId="17" xr:uid="{A05692F9-7F2B-42D5-AA5F-BF7699C5C608}"/>
    <cellStyle name="Status" xfId="18" xr:uid="{CD181E2C-2CF2-4146-A987-D5B5B413F34A}"/>
    <cellStyle name="Text" xfId="19" xr:uid="{E3D62D0F-A973-42C0-A66F-3FC3DC912458}"/>
    <cellStyle name="Warning" xfId="20" xr:uid="{1623096D-7084-4339-A3C8-8597D99ED8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2188440</xdr:colOff>
      <xdr:row>0</xdr:row>
      <xdr:rowOff>316800</xdr:rowOff>
    </xdr:from>
    <xdr:ext cx="5653080" cy="903599"/>
    <xdr:pic>
      <xdr:nvPicPr>
        <xdr:cNvPr id="2" name="Imagem 3">
          <a:extLst>
            <a:ext uri="{FF2B5EF4-FFF2-40B4-BE49-F238E27FC236}">
              <a16:creationId xmlns:a16="http://schemas.microsoft.com/office/drawing/2014/main" id="{0FD17846-1826-118E-0125-EF13E866A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88440" y="316800"/>
          <a:ext cx="5653080" cy="90359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A650-6F5F-4AED-AA80-37A23729829C}">
  <sheetPr>
    <pageSetUpPr fitToPage="1"/>
  </sheetPr>
  <dimension ref="A1:E129"/>
  <sheetViews>
    <sheetView tabSelected="1" workbookViewId="0">
      <selection sqref="A1:B1"/>
    </sheetView>
  </sheetViews>
  <sheetFormatPr defaultColWidth="44.140625" defaultRowHeight="13.9"/>
  <cols>
    <col min="1" max="1" width="120.85546875" customWidth="1"/>
    <col min="2" max="2" width="45" customWidth="1"/>
    <col min="3" max="3" width="40.7109375" customWidth="1"/>
    <col min="4" max="4" width="44.140625" style="1" customWidth="1"/>
    <col min="5" max="6" width="44.140625" customWidth="1"/>
    <col min="7" max="16384" width="44.140625"/>
  </cols>
  <sheetData>
    <row r="1" spans="1:3" ht="121.5" customHeight="1">
      <c r="A1" s="62" t="s">
        <v>0</v>
      </c>
      <c r="B1" s="62"/>
    </row>
    <row r="2" spans="1:3" customFormat="1" ht="12.75">
      <c r="A2" s="63" t="s">
        <v>1</v>
      </c>
      <c r="B2" s="63"/>
      <c r="C2" s="1"/>
    </row>
    <row r="3" spans="1:3" customFormat="1" ht="12.75">
      <c r="A3" s="63"/>
      <c r="B3" s="63"/>
      <c r="C3" s="1"/>
    </row>
    <row r="4" spans="1:3" customFormat="1" ht="12.75">
      <c r="A4" s="63"/>
      <c r="B4" s="63"/>
      <c r="C4" s="1"/>
    </row>
    <row r="5" spans="1:3" customFormat="1" ht="12.75">
      <c r="A5" s="63"/>
      <c r="B5" s="63"/>
      <c r="C5" s="1"/>
    </row>
    <row r="6" spans="1:3" customFormat="1" ht="12.75">
      <c r="A6" s="63"/>
      <c r="B6" s="63"/>
      <c r="C6" s="1"/>
    </row>
    <row r="7" spans="1:3" customFormat="1" ht="12.75">
      <c r="A7" s="63"/>
      <c r="B7" s="63"/>
      <c r="C7" s="2"/>
    </row>
    <row r="8" spans="1:3" customFormat="1" ht="23.25" customHeight="1">
      <c r="A8" s="64" t="s">
        <v>2</v>
      </c>
      <c r="B8" s="64"/>
      <c r="C8" s="2"/>
    </row>
    <row r="9" spans="1:3" customFormat="1" ht="23.25" customHeight="1">
      <c r="A9" s="64"/>
      <c r="B9" s="64"/>
      <c r="C9" s="2"/>
    </row>
    <row r="10" spans="1:3" customFormat="1" ht="12.75">
      <c r="A10" s="65" t="s">
        <v>3</v>
      </c>
      <c r="B10" s="65"/>
      <c r="C10" s="1"/>
    </row>
    <row r="11" spans="1:3" customFormat="1" ht="12.75">
      <c r="A11" s="3" t="s">
        <v>4</v>
      </c>
      <c r="B11" s="4"/>
      <c r="C11" s="1"/>
    </row>
    <row r="12" spans="1:3" customFormat="1" ht="12.75">
      <c r="A12" s="66" t="s">
        <v>5</v>
      </c>
      <c r="B12" s="66"/>
    </row>
    <row r="13" spans="1:3" customFormat="1" ht="12.75">
      <c r="A13" s="5" t="s">
        <v>6</v>
      </c>
      <c r="B13" s="4"/>
      <c r="C13" s="1"/>
    </row>
    <row r="14" spans="1:3" customFormat="1" ht="12.75">
      <c r="A14" s="66" t="s">
        <v>7</v>
      </c>
      <c r="B14" s="66"/>
      <c r="C14" s="1"/>
    </row>
    <row r="15" spans="1:3" customFormat="1" ht="12.75">
      <c r="A15" s="5" t="s">
        <v>8</v>
      </c>
      <c r="B15" s="4"/>
      <c r="C15" s="1"/>
    </row>
    <row r="16" spans="1:3" customFormat="1" ht="15">
      <c r="A16" s="5" t="s">
        <v>9</v>
      </c>
      <c r="B16" s="6"/>
      <c r="C16" s="1"/>
    </row>
    <row r="17" spans="1:3" ht="15">
      <c r="A17" s="5" t="s">
        <v>10</v>
      </c>
      <c r="B17" s="6"/>
      <c r="C17" s="1"/>
    </row>
    <row r="18" spans="1:3" s="9" customFormat="1" ht="15">
      <c r="A18" s="7" t="s">
        <v>11</v>
      </c>
      <c r="B18" s="6">
        <v>4245179.8499999996</v>
      </c>
      <c r="C18" s="8"/>
    </row>
    <row r="19" spans="1:3" s="9" customFormat="1" ht="15">
      <c r="A19" s="7" t="s">
        <v>12</v>
      </c>
      <c r="B19" s="6">
        <v>0</v>
      </c>
      <c r="C19" s="8"/>
    </row>
    <row r="20" spans="1:3" s="9" customFormat="1" ht="15">
      <c r="A20" s="7"/>
      <c r="B20" s="10"/>
      <c r="C20" s="8"/>
    </row>
    <row r="21" spans="1:3" ht="26.25">
      <c r="A21" s="67" t="s">
        <v>13</v>
      </c>
      <c r="B21" s="67"/>
    </row>
    <row r="22" spans="1:3" ht="14.25" customHeight="1">
      <c r="A22" s="68" t="s">
        <v>14</v>
      </c>
      <c r="B22" s="69" t="s">
        <v>15</v>
      </c>
    </row>
    <row r="23" spans="1:3" ht="14.25" customHeight="1">
      <c r="A23" s="68"/>
      <c r="B23" s="69"/>
      <c r="C23" s="11"/>
    </row>
    <row r="24" spans="1:3" ht="15">
      <c r="A24" s="12" t="s">
        <v>16</v>
      </c>
      <c r="B24" s="13"/>
      <c r="C24" s="14"/>
    </row>
    <row r="25" spans="1:3" ht="15">
      <c r="A25" s="15" t="s">
        <v>17</v>
      </c>
      <c r="B25" s="16">
        <v>0</v>
      </c>
      <c r="C25" s="17"/>
    </row>
    <row r="26" spans="1:3" ht="15">
      <c r="A26" s="15" t="s">
        <v>18</v>
      </c>
      <c r="B26" s="16">
        <f>SUM(B27:B28)</f>
        <v>0</v>
      </c>
      <c r="C26" s="17"/>
    </row>
    <row r="27" spans="1:3" ht="15">
      <c r="A27" s="18" t="s">
        <v>19</v>
      </c>
      <c r="B27" s="19">
        <v>0</v>
      </c>
      <c r="C27" s="17"/>
    </row>
    <row r="28" spans="1:3" ht="15">
      <c r="A28" s="18" t="s">
        <v>20</v>
      </c>
      <c r="B28" s="19">
        <v>0</v>
      </c>
      <c r="C28" s="17"/>
    </row>
    <row r="29" spans="1:3" ht="15">
      <c r="A29" s="15" t="s">
        <v>21</v>
      </c>
      <c r="B29" s="16">
        <f>SUM(B30:B31)</f>
        <v>4061636.1399999997</v>
      </c>
      <c r="C29" s="17"/>
    </row>
    <row r="30" spans="1:3" ht="15">
      <c r="A30" s="18" t="s">
        <v>22</v>
      </c>
      <c r="B30" s="20">
        <v>3768718.57</v>
      </c>
      <c r="C30" s="17"/>
    </row>
    <row r="31" spans="1:3" ht="15">
      <c r="A31" s="18" t="s">
        <v>23</v>
      </c>
      <c r="B31" s="20">
        <v>292917.57</v>
      </c>
      <c r="C31" s="17"/>
    </row>
    <row r="32" spans="1:3" ht="15">
      <c r="A32" s="21" t="s">
        <v>24</v>
      </c>
      <c r="B32" s="22">
        <f>SUM(B25+B26+B29)</f>
        <v>4061636.1399999997</v>
      </c>
      <c r="C32" s="17"/>
    </row>
    <row r="33" spans="1:4" ht="15">
      <c r="A33" s="18"/>
      <c r="B33" s="23"/>
      <c r="C33" s="17"/>
    </row>
    <row r="34" spans="1:4" ht="15">
      <c r="A34" s="12" t="s">
        <v>25</v>
      </c>
      <c r="B34" s="12"/>
      <c r="C34" s="11"/>
    </row>
    <row r="35" spans="1:4" ht="15">
      <c r="A35" s="24" t="s">
        <v>26</v>
      </c>
      <c r="B35" s="16">
        <f>SUM(B36:B38)</f>
        <v>4035225.2500000005</v>
      </c>
      <c r="C35" s="25"/>
    </row>
    <row r="36" spans="1:4" ht="14.25">
      <c r="A36" s="26" t="s">
        <v>27</v>
      </c>
      <c r="B36" s="27">
        <f>1624718.86+995742.16+1216514.34</f>
        <v>3836975.3600000003</v>
      </c>
      <c r="C36" s="25"/>
    </row>
    <row r="37" spans="1:4" ht="12.75">
      <c r="A37" s="26" t="s">
        <v>28</v>
      </c>
      <c r="B37" s="19">
        <f>198249.89</f>
        <v>198249.89</v>
      </c>
      <c r="C37" s="25"/>
    </row>
    <row r="38" spans="1:4" ht="12.75">
      <c r="A38" s="26" t="s">
        <v>29</v>
      </c>
      <c r="B38" s="19">
        <v>0</v>
      </c>
      <c r="C38" s="25"/>
    </row>
    <row r="39" spans="1:4" ht="15">
      <c r="A39" s="24" t="s">
        <v>30</v>
      </c>
      <c r="B39" s="16">
        <v>0</v>
      </c>
      <c r="C39" s="25"/>
    </row>
    <row r="40" spans="1:4" ht="15">
      <c r="A40" s="28" t="s">
        <v>31</v>
      </c>
      <c r="B40" s="16">
        <f>SUM(B41:B42)</f>
        <v>52406.950000000004</v>
      </c>
      <c r="C40" s="25"/>
      <c r="D40" s="29"/>
    </row>
    <row r="41" spans="1:4" ht="15">
      <c r="A41" s="30" t="s">
        <v>32</v>
      </c>
      <c r="B41" s="20">
        <v>48478.12</v>
      </c>
      <c r="C41" s="25"/>
    </row>
    <row r="42" spans="1:4" ht="15">
      <c r="A42" s="30" t="s">
        <v>33</v>
      </c>
      <c r="B42" s="20">
        <v>3928.83</v>
      </c>
      <c r="C42" s="25"/>
    </row>
    <row r="43" spans="1:4" ht="15">
      <c r="A43" s="28" t="s">
        <v>34</v>
      </c>
      <c r="B43" s="16">
        <v>0</v>
      </c>
      <c r="C43" s="25"/>
    </row>
    <row r="44" spans="1:4" ht="15">
      <c r="A44" s="28" t="s">
        <v>35</v>
      </c>
      <c r="B44" s="16">
        <f>SUM(B45:B49)</f>
        <v>294792.59000000003</v>
      </c>
      <c r="C44" s="25"/>
    </row>
    <row r="45" spans="1:4" ht="12.75">
      <c r="A45" s="31" t="s">
        <v>36</v>
      </c>
      <c r="B45" s="19">
        <v>0</v>
      </c>
      <c r="C45" s="25"/>
    </row>
    <row r="46" spans="1:4" ht="12.75">
      <c r="A46" s="31" t="s">
        <v>37</v>
      </c>
      <c r="B46" s="19">
        <f>5600+3150+13481+33622.06+11519.62+8821.33+11519.62+5760+388.98+4634.5+1355.96</f>
        <v>99853.069999999992</v>
      </c>
      <c r="C46" s="25"/>
    </row>
    <row r="47" spans="1:4" ht="12.75">
      <c r="A47" s="31" t="s">
        <v>38</v>
      </c>
      <c r="B47" s="19">
        <f>1420.67+4833.02+2409.48+700.8+1299.17+3282.34+362.11+6161.55+3999.23+1588.46+4228.79+674.96+1562+23608.22+4334.03+8764.55+4303.81+6393.34+6740.58+6866.8+2969.1+3852.55+7566.98+1812.72+6386.93+2810.21+3347.5+8156.1+6810.51+6685.02+4452.32+6129.07+663+288.34+609.99+464.99+504.45+208.39+272.71+177.34+67.12+470.21+262.01+230.38+596.6+483.24+488.82+310.53+436.42</f>
        <v>161047.46000000002</v>
      </c>
      <c r="C47" s="25"/>
    </row>
    <row r="48" spans="1:4" ht="12.75">
      <c r="A48" s="31" t="s">
        <v>39</v>
      </c>
      <c r="B48" s="32">
        <v>0</v>
      </c>
      <c r="C48" s="25"/>
    </row>
    <row r="49" spans="1:5" ht="15">
      <c r="A49" s="31" t="s">
        <v>40</v>
      </c>
      <c r="B49" s="19">
        <f>33622.06+270</f>
        <v>33892.06</v>
      </c>
      <c r="C49" s="33"/>
    </row>
    <row r="50" spans="1:5" ht="15">
      <c r="A50" s="34" t="s">
        <v>41</v>
      </c>
      <c r="B50" s="35">
        <f>SUM(B35+B39+B40+B43+B44)</f>
        <v>4382424.790000001</v>
      </c>
      <c r="C50" s="33"/>
    </row>
    <row r="51" spans="1:5" ht="15">
      <c r="A51" s="34"/>
      <c r="B51" s="36"/>
      <c r="C51" s="33"/>
    </row>
    <row r="52" spans="1:5" ht="15">
      <c r="A52" s="37" t="s">
        <v>42</v>
      </c>
      <c r="B52" s="38"/>
      <c r="C52" s="33"/>
    </row>
    <row r="53" spans="1:5" ht="15">
      <c r="A53" s="24" t="s">
        <v>43</v>
      </c>
      <c r="B53" s="16">
        <f>B54+B55</f>
        <v>3829914.55</v>
      </c>
      <c r="C53" s="33"/>
    </row>
    <row r="54" spans="1:5" ht="15">
      <c r="A54" s="26" t="s">
        <v>44</v>
      </c>
      <c r="B54" s="27">
        <f>40584.5+163553.74+31891.4+1056472.4+559760.41+99545.25+182738.94+15385.43+355501.45+24926.92+1942.38+190142.65+889302.81+50153.42+6965.39</f>
        <v>3668867.09</v>
      </c>
      <c r="C54" s="33"/>
    </row>
    <row r="55" spans="1:5" ht="15">
      <c r="A55" s="26" t="s">
        <v>45</v>
      </c>
      <c r="B55" s="19">
        <f>B47</f>
        <v>161047.46000000002</v>
      </c>
      <c r="C55" s="33"/>
    </row>
    <row r="56" spans="1:5" ht="15">
      <c r="A56" s="24" t="s">
        <v>46</v>
      </c>
      <c r="B56" s="16">
        <v>0</v>
      </c>
      <c r="C56" s="33"/>
    </row>
    <row r="57" spans="1:5" ht="15">
      <c r="A57" s="34" t="s">
        <v>47</v>
      </c>
      <c r="B57" s="16">
        <f>B53+B56</f>
        <v>3829914.55</v>
      </c>
      <c r="C57" s="39"/>
      <c r="D57" s="40"/>
      <c r="E57" s="40"/>
    </row>
    <row r="58" spans="1:5" s="40" customFormat="1" ht="15">
      <c r="A58" s="28"/>
      <c r="B58" s="41"/>
      <c r="C58" s="8"/>
      <c r="D58" s="1"/>
      <c r="E58"/>
    </row>
    <row r="59" spans="1:5" ht="15">
      <c r="A59" s="42" t="s">
        <v>48</v>
      </c>
      <c r="B59" s="43"/>
      <c r="C59" s="8"/>
    </row>
    <row r="60" spans="1:5" ht="15">
      <c r="A60" s="44" t="s">
        <v>49</v>
      </c>
      <c r="B60" s="16">
        <f>SUM(B61:B62)</f>
        <v>2430323.5500000003</v>
      </c>
      <c r="C60" s="8"/>
    </row>
    <row r="61" spans="1:5" ht="15">
      <c r="A61" s="30" t="s">
        <v>50</v>
      </c>
      <c r="B61" s="36">
        <f>2232073.66</f>
        <v>2232073.66</v>
      </c>
      <c r="C61" s="8"/>
    </row>
    <row r="62" spans="1:5" ht="15">
      <c r="A62" s="30" t="s">
        <v>51</v>
      </c>
      <c r="B62" s="36">
        <f>B37</f>
        <v>198249.89</v>
      </c>
      <c r="C62" s="8"/>
    </row>
    <row r="63" spans="1:5" ht="15">
      <c r="A63" s="34" t="s">
        <v>52</v>
      </c>
      <c r="B63" s="35">
        <v>0</v>
      </c>
      <c r="C63" s="8"/>
    </row>
    <row r="64" spans="1:5" ht="15">
      <c r="A64" s="42" t="s">
        <v>53</v>
      </c>
      <c r="B64" s="45">
        <f>B60+B63</f>
        <v>2430323.5500000003</v>
      </c>
      <c r="C64" s="39"/>
      <c r="D64" s="40"/>
      <c r="E64" s="40"/>
    </row>
    <row r="65" spans="1:5" s="40" customFormat="1" ht="15">
      <c r="A65" s="28"/>
      <c r="B65" s="41"/>
      <c r="C65" s="8"/>
      <c r="D65" s="1"/>
      <c r="E65"/>
    </row>
    <row r="66" spans="1:5" ht="15">
      <c r="A66" s="42" t="s">
        <v>54</v>
      </c>
      <c r="B66" s="46"/>
      <c r="C66" s="11"/>
    </row>
    <row r="67" spans="1:5" ht="15">
      <c r="A67" s="42" t="s">
        <v>55</v>
      </c>
      <c r="B67" s="42"/>
      <c r="C67" s="1"/>
    </row>
    <row r="68" spans="1:5" ht="15">
      <c r="A68" s="44" t="s">
        <v>56</v>
      </c>
      <c r="B68" s="16">
        <f>132.1+837218.05+505.94+505.94+30+480+570.56+451.78+282.32+15385.43+19956.17+161.58+1074.24+868.14+682.65+2319.7+1235.64+1127.33+5446.1+441+8025.48+8426.21+2040.89</f>
        <v>907367.24999999988</v>
      </c>
      <c r="C68" s="1"/>
      <c r="D68"/>
    </row>
    <row r="69" spans="1:5" ht="15">
      <c r="A69" s="34" t="s">
        <v>57</v>
      </c>
      <c r="B69" s="16">
        <f>989.13+9025+5582.63+5218.95+2888.18+30811.62+1073.57+346231.3+3875.5+663.29+10058.03+10058.03+10058.03+18001.33+18001.33+18001.33+3576.71+30041.41+22148.6+85471.1+11519.62+19342+43358.7+24068.8+7623.55+6776.25+46200+11758.8+20455.24+46200+43358.7+7038.75+13671+60251.7+72058.03+17831.5+124452.61+43358.7+14475+41741.7+13139+11262+52240.37+99904.18+130429.26+22000+30041.41+10709.14+3049+6204.38+3276+1827.8+11519.62+95854.75+26990.04+11519.62+85473.66+90413.26+26353.08+4320+23002.06+2643.4+15876+10135.8+7777.05+5854.68+35125+3081.7+5455.39+14040+15120+13660.92+123237.4+1635.67+655.9+106329.88+1073.57+1577.34+10058.03+18001.33+14000+4184.3+1355.97+1355.97</f>
        <v>2479079.65</v>
      </c>
      <c r="C69" s="1"/>
      <c r="D69"/>
    </row>
    <row r="70" spans="1:5" ht="15">
      <c r="A70" s="34" t="s">
        <v>58</v>
      </c>
      <c r="B70" s="16">
        <f>257.06+699.3+3550+257.5+5654.25+3421.28+3198.18+13180.9+351.9+5600+574+149+5600+628.5+1450+3745+2059.4+999.5+152036+5330.2+4077.8+314+3150+1245+2468.59+1970+9850.84+1325+644.2+1611+5636.27+1215.8+845.8+559.04+3150+1852.5+10484.5+12347+5939.6+3000+3745+7582.6+8890.1+2335.58+2943.32+3689.24+4385.52+32092.5+1532+376.03+300+1096+2189.7+412.51+149.4+721.8+1155.64+11975.8+30497.55+210.82+512.64+559+3027.7+276+2799.02+9800+2820.81+1236.2+2951.9+438.8+12508+1050+8300.64+9302+1770.3+19550.28+8974.75+2356.48+3185+7324.01+280.5+4395+402+1113+1257.75+850+2550+8270.74+13481+1385+488.4+390+13481+704.4+793.15+33622.06+329+2200+108+766.8+4493+2445+1170.59+2651.4+2256+4716+300+575+783.1+2149+740.22+319+8821.33+6000+1750+1300.14+1921+33622.06+12707.2+1925+3020+13374+1574.25+501.6+2949.86+190+224.54+1217.5+3511.2+524.4+2108.8+2460+160+2550+2195+2938.5+691+7800+16441.81+16000+1410+5760+4090+505+360+10622.24+10906.29+16834.32+18152.26+27815.06+29959.47+30135.75+33622.06+548.8+8821.33+28391.55+9923.55+84000+567+525.02+5760+14800+5520+2400+14.28+620.4+624+624+624+624+624+624+754.28+1240.8+1872+1912+1980+2224.3+2727.52+2796+37631.6+9407.9+378+764.8+1108.5+500+540+616+3572.5+13859.1+16750+4398.57+8481.93+120+690+263+2350.35+3122.8+11400+4750+5441+1240+660+1436+5222+1342.73+1380.38+5247.21+1899+4320+29040+3875.43+2814.4+17334.26+2659.4+16750+2949.69+9450.9+3012+3258+15382.53+1094.4+1187.55+1033.32+1952.64+8064+2659+728.27+976.1+1038+2750+14184.25+16900+836.2+39.8+332.98+4634.5+3173.7+1465.5+8564.6+21573+33.7+211.9+428.4+2479.17+3284.64+700+377.2+1381.94+1398+4668.1+6101.3+2135+5716+6977.5+993.12+1455+1673.15+2175.75+14587.5+17080.09+1273.6+5543.37+6594.64+2255.13+220+1026+1208+12350+20346.2+27000+604.8+692.28+337.69+657.92+1513.8+2550+1033.78+504+4500+2288.73+3360+10600+1680+324+1574.86+576+1134+158362.67+847.13+21248.13+900.87+917.09+10406.09+968.52+325+4852.1+504.3+3074.3+388.97+21252.59+8174.2+388.97+2800+4634.5+290</f>
        <v>1899263.61</v>
      </c>
      <c r="C70" s="1"/>
      <c r="D70"/>
    </row>
    <row r="71" spans="1:5" ht="15">
      <c r="A71" s="44" t="s">
        <v>59</v>
      </c>
      <c r="B71" s="16">
        <v>0</v>
      </c>
      <c r="C71" s="47"/>
      <c r="D71"/>
    </row>
    <row r="72" spans="1:5" ht="15">
      <c r="A72" s="44" t="s">
        <v>60</v>
      </c>
      <c r="B72" s="16">
        <v>0</v>
      </c>
      <c r="C72" s="1"/>
      <c r="D72"/>
    </row>
    <row r="73" spans="1:5" ht="15">
      <c r="A73" s="44" t="s">
        <v>61</v>
      </c>
      <c r="B73" s="16">
        <f>B74+B75</f>
        <v>282642.38000000006</v>
      </c>
      <c r="C73" s="1"/>
      <c r="D73"/>
    </row>
    <row r="74" spans="1:5" ht="15">
      <c r="A74" s="48" t="s">
        <v>62</v>
      </c>
      <c r="B74" s="27">
        <f>91559.14+86489.13+99415.53</f>
        <v>277463.80000000005</v>
      </c>
      <c r="C74" s="1"/>
      <c r="D74"/>
    </row>
    <row r="75" spans="1:5" ht="15">
      <c r="A75" s="48" t="s">
        <v>63</v>
      </c>
      <c r="B75" s="27">
        <f>369.41+4809.17</f>
        <v>5178.58</v>
      </c>
      <c r="C75" s="1"/>
      <c r="D75"/>
    </row>
    <row r="76" spans="1:5" ht="30">
      <c r="A76" s="44" t="s">
        <v>64</v>
      </c>
      <c r="B76" s="16">
        <v>0</v>
      </c>
      <c r="C76" s="25"/>
    </row>
    <row r="77" spans="1:5" ht="15">
      <c r="A77" s="44" t="s">
        <v>65</v>
      </c>
      <c r="B77" s="16">
        <f>SUM(B78:B81)</f>
        <v>208.49</v>
      </c>
      <c r="C77" s="25"/>
    </row>
    <row r="78" spans="1:5" ht="15">
      <c r="A78" s="48" t="s">
        <v>66</v>
      </c>
      <c r="B78" s="20">
        <f>207.99</f>
        <v>207.99</v>
      </c>
      <c r="C78" s="25"/>
    </row>
    <row r="79" spans="1:5" ht="15">
      <c r="A79" s="48" t="s">
        <v>67</v>
      </c>
      <c r="B79" s="20">
        <v>0</v>
      </c>
      <c r="C79" s="25"/>
    </row>
    <row r="80" spans="1:5" ht="15">
      <c r="A80" s="48" t="s">
        <v>68</v>
      </c>
      <c r="B80" s="20">
        <v>0</v>
      </c>
      <c r="C80" s="25"/>
    </row>
    <row r="81" spans="1:5" ht="15">
      <c r="A81" s="48" t="s">
        <v>69</v>
      </c>
      <c r="B81" s="20">
        <v>0.5</v>
      </c>
      <c r="C81" s="25"/>
    </row>
    <row r="82" spans="1:5" ht="15">
      <c r="A82" s="28" t="s">
        <v>70</v>
      </c>
      <c r="B82" s="16">
        <f>SUM(B68+B69+B70+B71+B72+B73+B76+B77)</f>
        <v>5568561.3799999999</v>
      </c>
      <c r="C82" s="25"/>
    </row>
    <row r="83" spans="1:5" ht="15">
      <c r="A83" s="28"/>
      <c r="B83" s="19"/>
      <c r="C83" s="33"/>
    </row>
    <row r="84" spans="1:5" ht="15">
      <c r="A84" s="42" t="s">
        <v>71</v>
      </c>
      <c r="B84" s="42"/>
      <c r="C84" s="33"/>
    </row>
    <row r="85" spans="1:5" ht="15">
      <c r="A85" s="48" t="s">
        <v>72</v>
      </c>
      <c r="B85" s="19">
        <v>0</v>
      </c>
      <c r="C85" s="33"/>
    </row>
    <row r="86" spans="1:5" ht="15">
      <c r="A86" s="48" t="s">
        <v>73</v>
      </c>
      <c r="B86" s="19">
        <v>0</v>
      </c>
      <c r="C86" s="33"/>
    </row>
    <row r="87" spans="1:5" ht="15">
      <c r="A87" s="48" t="s">
        <v>74</v>
      </c>
      <c r="B87" s="19">
        <v>0</v>
      </c>
      <c r="C87" s="33"/>
    </row>
    <row r="88" spans="1:5" ht="15">
      <c r="A88" s="48" t="s">
        <v>75</v>
      </c>
      <c r="B88" s="19">
        <v>0</v>
      </c>
      <c r="C88" s="8"/>
    </row>
    <row r="89" spans="1:5" ht="14.25" customHeight="1">
      <c r="A89" s="28" t="s">
        <v>76</v>
      </c>
      <c r="B89" s="35">
        <f>B85+B86+B87+B88</f>
        <v>0</v>
      </c>
      <c r="C89" s="8"/>
    </row>
    <row r="90" spans="1:5" ht="15">
      <c r="A90" s="28" t="s">
        <v>77</v>
      </c>
      <c r="B90" s="35">
        <f>B82+B89</f>
        <v>5568561.3799999999</v>
      </c>
      <c r="C90" s="8"/>
    </row>
    <row r="91" spans="1:5" ht="15">
      <c r="A91" s="28"/>
      <c r="B91" s="36"/>
      <c r="C91" s="8"/>
    </row>
    <row r="92" spans="1:5" ht="15">
      <c r="A92" s="42" t="s">
        <v>78</v>
      </c>
      <c r="B92" s="43"/>
      <c r="C92" s="33"/>
    </row>
    <row r="93" spans="1:5" ht="15">
      <c r="A93" s="48" t="s">
        <v>79</v>
      </c>
      <c r="B93" s="35">
        <v>0</v>
      </c>
      <c r="C93" s="1"/>
    </row>
    <row r="94" spans="1:5" ht="15">
      <c r="A94" s="48" t="s">
        <v>80</v>
      </c>
      <c r="B94" s="49">
        <v>0</v>
      </c>
      <c r="C94" s="1"/>
    </row>
    <row r="95" spans="1:5" ht="15">
      <c r="A95" s="28" t="s">
        <v>81</v>
      </c>
      <c r="B95" s="49">
        <f>B93+B94</f>
        <v>0</v>
      </c>
      <c r="C95" s="50"/>
      <c r="D95" s="40"/>
      <c r="E95" s="40"/>
    </row>
    <row r="96" spans="1:5" s="40" customFormat="1" ht="15">
      <c r="A96" s="70"/>
      <c r="B96" s="70"/>
      <c r="C96" s="17"/>
      <c r="D96" s="47"/>
      <c r="E96"/>
    </row>
    <row r="97" spans="1:5" ht="15">
      <c r="A97" s="51" t="s">
        <v>82</v>
      </c>
      <c r="B97" s="52"/>
      <c r="C97" s="17"/>
      <c r="D97" s="47"/>
    </row>
    <row r="98" spans="1:5" ht="15">
      <c r="A98" s="15" t="s">
        <v>83</v>
      </c>
      <c r="B98" s="16">
        <v>0</v>
      </c>
      <c r="C98" s="17"/>
    </row>
    <row r="99" spans="1:5" ht="15" customHeight="1">
      <c r="A99" s="15" t="s">
        <v>84</v>
      </c>
      <c r="B99" s="16">
        <f>SUM(B100:B101)</f>
        <v>2714452.09</v>
      </c>
      <c r="C99" s="17"/>
      <c r="D99" s="47"/>
    </row>
    <row r="100" spans="1:5" ht="15" customHeight="1">
      <c r="A100" s="18" t="s">
        <v>85</v>
      </c>
      <c r="B100" s="19">
        <f>B30+B36+B41-B82+B44</f>
        <v>2380403.2599999998</v>
      </c>
      <c r="C100" s="17"/>
    </row>
    <row r="101" spans="1:5" ht="15">
      <c r="A101" s="18" t="s">
        <v>86</v>
      </c>
      <c r="B101" s="19">
        <f>B31+B37+B42-B47</f>
        <v>334048.83</v>
      </c>
      <c r="C101" s="17"/>
    </row>
    <row r="102" spans="1:5" ht="15">
      <c r="A102" s="15" t="s">
        <v>87</v>
      </c>
      <c r="B102" s="16">
        <f>SUM(B103:B104)</f>
        <v>0</v>
      </c>
      <c r="C102" s="17"/>
    </row>
    <row r="103" spans="1:5" ht="15">
      <c r="A103" s="18" t="s">
        <v>88</v>
      </c>
      <c r="B103" s="19">
        <v>0</v>
      </c>
      <c r="C103" s="17"/>
    </row>
    <row r="104" spans="1:5" ht="15">
      <c r="A104" s="18" t="s">
        <v>89</v>
      </c>
      <c r="B104" s="19">
        <v>0</v>
      </c>
      <c r="C104" s="17"/>
    </row>
    <row r="105" spans="1:5" ht="15">
      <c r="A105" s="28" t="s">
        <v>90</v>
      </c>
      <c r="B105" s="22">
        <f>(B32+B50)-(B90+B95)-B112-B55</f>
        <v>2714452.09</v>
      </c>
      <c r="C105" s="1"/>
      <c r="D105" s="29"/>
    </row>
    <row r="106" spans="1:5" ht="15">
      <c r="A106" t="s">
        <v>91</v>
      </c>
      <c r="B106" s="36"/>
      <c r="C106" s="1"/>
      <c r="D106" s="29"/>
    </row>
    <row r="107" spans="1:5" ht="15">
      <c r="A107" s="53" t="s">
        <v>92</v>
      </c>
      <c r="B107" s="54"/>
      <c r="C107" s="1"/>
    </row>
    <row r="108" spans="1:5" ht="15">
      <c r="A108" s="55" t="s">
        <v>93</v>
      </c>
      <c r="B108" s="22">
        <v>0</v>
      </c>
      <c r="C108" s="1"/>
    </row>
    <row r="109" spans="1:5" ht="15">
      <c r="A109" s="55" t="s">
        <v>94</v>
      </c>
      <c r="B109" s="22">
        <v>0</v>
      </c>
      <c r="C109" s="1"/>
      <c r="E109" s="47"/>
    </row>
    <row r="110" spans="1:5" ht="15">
      <c r="A110" s="55" t="s">
        <v>95</v>
      </c>
      <c r="B110" s="22">
        <v>0</v>
      </c>
    </row>
    <row r="111" spans="1:5" ht="15">
      <c r="A111" s="55" t="s">
        <v>96</v>
      </c>
      <c r="B111" s="22">
        <v>0</v>
      </c>
    </row>
    <row r="112" spans="1:5" ht="15">
      <c r="A112" s="53" t="s">
        <v>97</v>
      </c>
      <c r="B112" s="56">
        <f>B108+B109+B110+B111</f>
        <v>0</v>
      </c>
    </row>
    <row r="113" spans="1:2" ht="15">
      <c r="A113" s="57" t="s">
        <v>98</v>
      </c>
      <c r="B113" s="57"/>
    </row>
    <row r="114" spans="1:2" ht="60">
      <c r="A114" s="57" t="s">
        <v>99</v>
      </c>
      <c r="B114" s="57"/>
    </row>
    <row r="115" spans="1:2" ht="15">
      <c r="A115" s="58"/>
      <c r="B115" s="59"/>
    </row>
    <row r="116" spans="1:2" ht="15">
      <c r="A116" s="58"/>
      <c r="B116" s="59"/>
    </row>
    <row r="117" spans="1:2" ht="15">
      <c r="A117" s="58"/>
      <c r="B117" s="59"/>
    </row>
    <row r="118" spans="1:2" ht="15">
      <c r="A118" s="58"/>
      <c r="B118" s="59"/>
    </row>
    <row r="119" spans="1:2" ht="15">
      <c r="A119" s="58"/>
      <c r="B119" s="59"/>
    </row>
    <row r="120" spans="1:2" ht="15">
      <c r="A120" s="58"/>
      <c r="B120" s="59"/>
    </row>
    <row r="121" spans="1:2" ht="15">
      <c r="A121" t="s">
        <v>100</v>
      </c>
      <c r="B121" s="60" t="s">
        <v>101</v>
      </c>
    </row>
    <row r="122" spans="1:2" ht="12.75">
      <c r="A122" t="s">
        <v>102</v>
      </c>
      <c r="B122" s="61"/>
    </row>
    <row r="123" spans="1:2" ht="12.75">
      <c r="A123" t="s">
        <v>103</v>
      </c>
      <c r="B123" s="61"/>
    </row>
    <row r="124" spans="1:2" ht="12.75"/>
    <row r="125" spans="1:2" ht="12.75"/>
    <row r="126" spans="1:2" ht="12.75"/>
    <row r="127" spans="1:2" ht="12.75"/>
    <row r="128" spans="1:2" ht="12.75"/>
    <row r="129" spans="2:2" ht="12.75">
      <c r="B129" s="47"/>
    </row>
  </sheetData>
  <mergeCells count="10">
    <mergeCell ref="A21:B21"/>
    <mergeCell ref="A22:A23"/>
    <mergeCell ref="B22:B23"/>
    <mergeCell ref="A96:B96"/>
    <mergeCell ref="A1:B1"/>
    <mergeCell ref="A2:B7"/>
    <mergeCell ref="A8:B9"/>
    <mergeCell ref="A10:B10"/>
    <mergeCell ref="A12:B12"/>
    <mergeCell ref="A14:B14"/>
  </mergeCells>
  <printOptions horizontalCentered="1" verticalCentered="1"/>
  <pageMargins left="0.51181102362204722" right="0.51181102362204722" top="1.1811023622047243" bottom="1.1811023622047243" header="0.78740157480314954" footer="0.78740157480314954"/>
  <pageSetup paperSize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1287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09_2025</vt:lpstr>
      <vt:lpstr>'09_2025'!Area_de_impressao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LUCAS DE SOUSA BATISTA</cp:lastModifiedBy>
  <cp:revision>247</cp:revision>
  <cp:lastPrinted>2025-04-07T14:23:12Z</cp:lastPrinted>
  <dcterms:created xsi:type="dcterms:W3CDTF">2021-09-23T15:15:02Z</dcterms:created>
  <dcterms:modified xsi:type="dcterms:W3CDTF">2025-10-03T11:39:41Z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